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2" yWindow="65524" windowWidth="7680" windowHeight="8052" activeTab="2"/>
  </bookViews>
  <sheets>
    <sheet name="收支預算表" sheetId="1" r:id="rId1"/>
    <sheet name="餘絀撥補表" sheetId="2" r:id="rId2"/>
    <sheet name="資金運用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  <definedName name="_xlnm.Print_Area" localSheetId="1">'餘絀撥補表'!$A$1:$G$18</definedName>
  </definedNames>
  <calcPr fullCalcOnLoad="1"/>
</workbook>
</file>

<file path=xl/sharedStrings.xml><?xml version="1.0" encoding="utf-8"?>
<sst xmlns="http://schemas.openxmlformats.org/spreadsheetml/2006/main" count="62" uniqueCount="48">
  <si>
    <t>單位：新臺幣千元</t>
  </si>
  <si>
    <t>科目</t>
  </si>
  <si>
    <t>本年度預算數</t>
  </si>
  <si>
    <t>上年度預算數</t>
  </si>
  <si>
    <t>金額</t>
  </si>
  <si>
    <t>％</t>
  </si>
  <si>
    <t>賸餘之部</t>
  </si>
  <si>
    <t>分配之部</t>
  </si>
  <si>
    <t>業務活動之現金流量</t>
  </si>
  <si>
    <t>　調整非現金項目</t>
  </si>
  <si>
    <t>現金及約當現金之淨增（淨減－）</t>
  </si>
  <si>
    <t>期初現金及約當現金</t>
  </si>
  <si>
    <t>期末現金及約當現金</t>
  </si>
  <si>
    <t>項目</t>
  </si>
  <si>
    <t>　　業務活動之淨現金流入（流出－）</t>
  </si>
  <si>
    <t>　　融資活動之淨現金流入（流出－）</t>
  </si>
  <si>
    <t>比較增減(-)</t>
  </si>
  <si>
    <t>　利息收入</t>
  </si>
  <si>
    <t>　投資利益</t>
  </si>
  <si>
    <t>　滯納金收入</t>
  </si>
  <si>
    <t>未分配賸餘</t>
  </si>
  <si>
    <t>投資活動之現金流量</t>
  </si>
  <si>
    <t>　　投資活動之淨現金流入（流出－）</t>
  </si>
  <si>
    <t>融資活動之現金流量</t>
  </si>
  <si>
    <t>　增加長期投資</t>
  </si>
  <si>
    <t>　手續費費用</t>
  </si>
  <si>
    <t>　呆帳提存－滯納金</t>
  </si>
  <si>
    <t>　提繳勞工退休基金</t>
  </si>
  <si>
    <t>　給付勞工退休金</t>
  </si>
  <si>
    <t>　本期賸餘</t>
  </si>
  <si>
    <t>　賸餘撥充基金數</t>
  </si>
  <si>
    <t>　本期賸餘（短絀－）</t>
  </si>
  <si>
    <t>　流動金融資產淨增</t>
  </si>
  <si>
    <t>本期賸餘（短絀－）</t>
  </si>
  <si>
    <t>本年度預算數</t>
  </si>
  <si>
    <t>總收入</t>
  </si>
  <si>
    <t>總支出</t>
  </si>
  <si>
    <t>勞 工 退 休 基 金 餘 絀 撥 補 表 （新制）</t>
  </si>
  <si>
    <t>勞 工 退 休 基 金 現 金 流 量 表 （新制）</t>
  </si>
  <si>
    <t>勞 工 退 休 基 金 收 支 餘 絀 表 （新制）</t>
  </si>
  <si>
    <t>上年度預算數</t>
  </si>
  <si>
    <t>比較增減(-)</t>
  </si>
  <si>
    <t>　減少長期投資</t>
  </si>
  <si>
    <t>　前期未分配賸餘</t>
  </si>
  <si>
    <t>　增加無形資產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</si>
  <si>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105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</si>
  <si>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105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</si>
  <si>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105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</si>
</sst>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m&quot;月&quot;d&quot;日&quot;"/>
  </numFmts>
  <fonts count="19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華康粗明體"/>
      <family val="3"/>
    </font>
    <font>
      <sz val="12"/>
      <name val="華康粗明體"/>
      <family val="3"/>
    </font>
    <font>
      <b/>
      <sz val="14"/>
      <name val="Times New Roman"/>
      <family val="1"/>
    </font>
    <font>
      <b/>
      <sz val="12"/>
      <name val="華康中黑體"/>
      <family val="3"/>
    </font>
    <font>
      <sz val="20"/>
      <name val="華康中黑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vertical="center"/>
    </xf>
    <xf numFmtId="177" fontId="8" fillId="0" borderId="4" xfId="0" applyNumberFormat="1" applyFont="1" applyBorder="1" applyAlignment="1">
      <alignment vertical="center"/>
    </xf>
    <xf numFmtId="176" fontId="8" fillId="0" borderId="4" xfId="0" applyNumberFormat="1" applyFont="1" applyBorder="1" applyAlignment="1">
      <alignment vertical="center"/>
    </xf>
    <xf numFmtId="180" fontId="8" fillId="0" borderId="4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8" fillId="0" borderId="4" xfId="0" applyNumberFormat="1" applyFont="1" applyBorder="1" applyAlignment="1" applyProtection="1">
      <alignment vertical="center"/>
      <protection locked="0"/>
    </xf>
    <xf numFmtId="0" fontId="7" fillId="0" borderId="5" xfId="0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176" fontId="8" fillId="0" borderId="6" xfId="0" applyNumberFormat="1" applyFont="1" applyBorder="1" applyAlignment="1">
      <alignment vertical="center"/>
    </xf>
    <xf numFmtId="180" fontId="8" fillId="0" borderId="6" xfId="0" applyNumberFormat="1" applyFont="1" applyBorder="1" applyAlignment="1">
      <alignment vertical="center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8" fillId="0" borderId="4" xfId="0" applyNumberFormat="1" applyFont="1" applyBorder="1" applyAlignment="1">
      <alignment vertical="center"/>
    </xf>
    <xf numFmtId="179" fontId="8" fillId="0" borderId="4" xfId="0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76" fontId="3" fillId="0" borderId="7" xfId="0" applyNumberFormat="1" applyFont="1" applyBorder="1" applyAlignment="1">
      <alignment vertical="center"/>
    </xf>
    <xf numFmtId="178" fontId="8" fillId="0" borderId="6" xfId="0" applyNumberFormat="1" applyFont="1" applyBorder="1" applyAlignment="1">
      <alignment vertical="center"/>
    </xf>
    <xf numFmtId="179" fontId="8" fillId="0" borderId="6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179" fontId="3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9" fontId="8" fillId="0" borderId="0" xfId="0" applyNumberFormat="1" applyFont="1" applyBorder="1" applyAlignment="1" applyProtection="1">
      <alignment vertical="center"/>
      <protection locked="0"/>
    </xf>
    <xf numFmtId="179" fontId="8" fillId="0" borderId="0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80" fontId="8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8" fillId="0" borderId="8" xfId="0" applyNumberFormat="1" applyFont="1" applyBorder="1" applyAlignment="1">
      <alignment vertical="center"/>
    </xf>
    <xf numFmtId="0" fontId="0" fillId="0" borderId="5" xfId="0" applyBorder="1" applyAlignment="1">
      <alignment/>
    </xf>
    <xf numFmtId="177" fontId="8" fillId="0" borderId="3" xfId="0" applyNumberFormat="1" applyFont="1" applyBorder="1" applyAlignment="1">
      <alignment vertical="center"/>
    </xf>
    <xf numFmtId="180" fontId="8" fillId="0" borderId="11" xfId="0" applyNumberFormat="1" applyFont="1" applyBorder="1" applyAlignment="1">
      <alignment vertical="center"/>
    </xf>
    <xf numFmtId="177" fontId="3" fillId="0" borderId="3" xfId="0" applyNumberFormat="1" applyFont="1" applyBorder="1" applyAlignment="1" applyProtection="1">
      <alignment vertical="center"/>
      <protection locked="0"/>
    </xf>
    <xf numFmtId="179" fontId="8" fillId="0" borderId="9" xfId="0" applyNumberFormat="1" applyFont="1" applyBorder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180" fontId="3" fillId="0" borderId="7" xfId="0" applyNumberFormat="1" applyFont="1" applyBorder="1" applyAlignment="1">
      <alignment vertical="center" shrinkToFit="1"/>
    </xf>
    <xf numFmtId="177" fontId="8" fillId="0" borderId="4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 applyProtection="1">
      <alignment horizontal="distributed" vertical="center" wrapText="1"/>
      <protection/>
    </xf>
    <xf numFmtId="0" fontId="6" fillId="0" borderId="15" xfId="0" applyFont="1" applyBorder="1" applyAlignment="1" applyProtection="1">
      <alignment horizontal="distributed" vertical="center" wrapText="1"/>
      <protection/>
    </xf>
    <xf numFmtId="0" fontId="6" fillId="0" borderId="16" xfId="0" applyFont="1" applyBorder="1" applyAlignment="1">
      <alignment horizontal="distributed" vertical="center"/>
    </xf>
    <xf numFmtId="0" fontId="1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14" fillId="0" borderId="9" xfId="0" applyFont="1" applyBorder="1" applyAlignment="1" applyProtection="1">
      <alignment horizontal="center" vertical="center"/>
      <protection/>
    </xf>
    <xf numFmtId="0" fontId="16" fillId="0" borderId="9" xfId="0" applyFont="1" applyBorder="1" applyAlignment="1" applyProtection="1">
      <alignment horizontal="center" vertical="center"/>
      <protection/>
    </xf>
  </cellXfs>
  <cellStyles count="12">
    <cellStyle name="Normal" xfId="0"/>
    <cellStyle name="sheet" xfId="15"/>
    <cellStyle name="遽_laroux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26"/>
  <sheetViews>
    <sheetView tabSelected="1" view="pageBreakPreview" zoomScale="75" zoomScaleSheetLayoutView="75" workbookViewId="0" topLeftCell="A7">
      <selection activeCell="I16" sqref="I16"/>
    </sheetView>
  </sheetViews>
  <sheetFormatPr defaultColWidth="9.00390625" defaultRowHeight="16.5"/>
  <cols>
    <col min="1" max="1" width="24.37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50390625" style="0" customWidth="1"/>
    <col min="7" max="7" width="8.625" style="0" customWidth="1"/>
  </cols>
  <sheetData>
    <row r="1" spans="1:7" ht="26.25" customHeight="1">
      <c r="A1" s="63" t="s">
        <v>39</v>
      </c>
      <c r="B1" s="63"/>
      <c r="C1" s="63"/>
      <c r="D1" s="63"/>
      <c r="E1" s="63"/>
      <c r="F1" s="63"/>
      <c r="G1" s="63"/>
    </row>
    <row r="2" spans="2:7" s="59" customFormat="1" ht="18.75" customHeight="1" thickBot="1">
      <c r="B2" s="69" t="s">
        <v>45</v>
      </c>
      <c r="C2" s="70"/>
      <c r="D2" s="70"/>
      <c r="E2" s="70"/>
      <c r="G2" s="1" t="s">
        <v>0</v>
      </c>
    </row>
    <row r="3" spans="1:7" ht="21" customHeight="1">
      <c r="A3" s="64" t="s">
        <v>1</v>
      </c>
      <c r="B3" s="68" t="s">
        <v>2</v>
      </c>
      <c r="C3" s="68"/>
      <c r="D3" s="68" t="s">
        <v>40</v>
      </c>
      <c r="E3" s="68"/>
      <c r="F3" s="66" t="s">
        <v>41</v>
      </c>
      <c r="G3" s="67"/>
    </row>
    <row r="4" spans="1:7" ht="21" customHeight="1">
      <c r="A4" s="65"/>
      <c r="B4" s="2" t="s">
        <v>4</v>
      </c>
      <c r="C4" s="3" t="s">
        <v>5</v>
      </c>
      <c r="D4" s="2" t="s">
        <v>4</v>
      </c>
      <c r="E4" s="3" t="s">
        <v>5</v>
      </c>
      <c r="F4" s="2" t="s">
        <v>4</v>
      </c>
      <c r="G4" s="44" t="s">
        <v>5</v>
      </c>
    </row>
    <row r="5" spans="1:7" ht="18.75" customHeight="1">
      <c r="A5" s="5" t="s">
        <v>35</v>
      </c>
      <c r="B5" s="49">
        <f>IF(SUM(B6:B8)=0,0,SUM(B6:B8))</f>
        <v>69084401</v>
      </c>
      <c r="C5" s="7">
        <f>IF(OR($B$5=0,B5=0),0,IF(ROUND((B5/$B$5*10000),0)=0,0,ROUND((B5/$B$5)*100,2)))</f>
        <v>100</v>
      </c>
      <c r="D5" s="49">
        <f>IF(SUM(D6:D8)=0,0,SUM(D6:D8))</f>
        <v>57628328</v>
      </c>
      <c r="E5" s="7">
        <f aca="true" t="shared" si="0" ref="E5:E12">IF(OR($D$5=0,D5=0),0,IF(ROUND((D5/$D$5*10000),0)=0,0,ROUND((D5/$D$5)*100,2)))</f>
        <v>100</v>
      </c>
      <c r="F5" s="24">
        <f aca="true" t="shared" si="1" ref="F5:F11">B5-D5</f>
        <v>11456073</v>
      </c>
      <c r="G5" s="50">
        <f>IF(OR(D5=0,F5=0),0,IF(ROUND((F5/D5*10000),0)=0,0,ABS(ROUND((F5/D5)*100,2))))</f>
        <v>19.88</v>
      </c>
    </row>
    <row r="6" spans="1:7" ht="18.75" customHeight="1">
      <c r="A6" s="9" t="s">
        <v>17</v>
      </c>
      <c r="B6" s="10">
        <v>9985513</v>
      </c>
      <c r="C6" s="11">
        <f>IF(OR($B$5=0,B6=0),0,IF(ROUND((B6/$B$5*10000),0)=0,0,ROUND((B6/$B$5)*100,2)))</f>
        <v>14.45</v>
      </c>
      <c r="D6" s="10">
        <v>7543341</v>
      </c>
      <c r="E6" s="11">
        <f t="shared" si="0"/>
        <v>13.09</v>
      </c>
      <c r="F6" s="53">
        <f t="shared" si="1"/>
        <v>2442172</v>
      </c>
      <c r="G6" s="46">
        <f aca="true" t="shared" si="2" ref="G6:G12">IF(OR(D6=0,F6=0),0,IF(ROUND((F6/D6*10000),0)=0,0,ABS(ROUND((F6/D6)*100,2))))</f>
        <v>32.38</v>
      </c>
    </row>
    <row r="7" spans="1:7" ht="18.75" customHeight="1">
      <c r="A7" s="9" t="s">
        <v>18</v>
      </c>
      <c r="B7" s="51">
        <v>58565788</v>
      </c>
      <c r="C7" s="11">
        <f>IF(OR($B$5=0,B7=0),0,IF(ROUND((B7/$B$5*10000),0)=0,0,ROUND((B7/$B$5)*100,2)))+0.01</f>
        <v>84.78</v>
      </c>
      <c r="D7" s="51">
        <v>49519766</v>
      </c>
      <c r="E7" s="11">
        <f t="shared" si="0"/>
        <v>85.93</v>
      </c>
      <c r="F7" s="53">
        <f t="shared" si="1"/>
        <v>9046022</v>
      </c>
      <c r="G7" s="46">
        <f>IF(OR(D7=0,F7=0),0,IF(ROUND((F7/D7*10000),0)=0,0,ABS(ROUND((F7/D7)*100,2))))</f>
        <v>18.27</v>
      </c>
    </row>
    <row r="8" spans="1:7" ht="18.75" customHeight="1">
      <c r="A8" s="9" t="s">
        <v>19</v>
      </c>
      <c r="B8" s="10">
        <v>533100</v>
      </c>
      <c r="C8" s="11">
        <f>IF(OR($B$5=0,B8=0),0,IF(ROUND((B8/$B$5*10000),0)=0,0,ROUND((B8/$B$5)*100,2)))</f>
        <v>0.77</v>
      </c>
      <c r="D8" s="10">
        <v>565221</v>
      </c>
      <c r="E8" s="11">
        <f>IF(OR($D$5=0,D8=0),0,IF(ROUND((D8/$D$5*10000),0)=0,0,ROUND((D8/$D$5)*100,2)))</f>
        <v>0.98</v>
      </c>
      <c r="F8" s="53">
        <f t="shared" si="1"/>
        <v>-32121</v>
      </c>
      <c r="G8" s="46">
        <f>IF(OR(D8=0,F8=0),0,IF(ROUND((F8/D8*10000),0)=0,0,ABS(ROUND((F8/D8)*100,2))))</f>
        <v>5.68</v>
      </c>
    </row>
    <row r="9" spans="1:7" ht="18.75" customHeight="1">
      <c r="A9" s="5" t="s">
        <v>36</v>
      </c>
      <c r="B9" s="49">
        <f>IF(SUM(B10:B11)=0,0,SUM(B10:B11))</f>
        <v>140051</v>
      </c>
      <c r="C9" s="7">
        <f>IF(OR($B$5=0,B9=0),0,IF(ROUND((B9/$B$5*10000),0)=0,0,ROUND((B9/$B$5)*100,2)))</f>
        <v>0.2</v>
      </c>
      <c r="D9" s="49">
        <f>IF(SUM(D10:D11)=0,0,SUM(D10:D11))</f>
        <v>178845</v>
      </c>
      <c r="E9" s="7">
        <f t="shared" si="0"/>
        <v>0.31</v>
      </c>
      <c r="F9" s="24">
        <f t="shared" si="1"/>
        <v>-38794</v>
      </c>
      <c r="G9" s="45">
        <f t="shared" si="2"/>
        <v>21.69</v>
      </c>
    </row>
    <row r="10" spans="1:7" ht="18.75" customHeight="1">
      <c r="A10" s="9" t="s">
        <v>25</v>
      </c>
      <c r="B10" s="51">
        <v>93918</v>
      </c>
      <c r="C10" s="11">
        <f>IF(OR($B$5=0,B10=0),0,IF(ROUND((B10/$B$5*10000),0)=0,0,ROUND((B10/$B$5)*100,2)))-0.01</f>
        <v>0.13</v>
      </c>
      <c r="D10" s="51">
        <v>134007</v>
      </c>
      <c r="E10" s="11">
        <f t="shared" si="0"/>
        <v>0.23</v>
      </c>
      <c r="F10" s="53">
        <f t="shared" si="1"/>
        <v>-40089</v>
      </c>
      <c r="G10" s="46">
        <f t="shared" si="2"/>
        <v>29.92</v>
      </c>
    </row>
    <row r="11" spans="1:7" ht="18.75" customHeight="1">
      <c r="A11" s="56" t="s">
        <v>26</v>
      </c>
      <c r="B11" s="10">
        <v>46133</v>
      </c>
      <c r="C11" s="11">
        <f>IF(OR($B$5=0,B11=0),0,IF(ROUND((B11/$B$5*10000),0)=0,0,ROUND((B11/$B$5)*100,2)))</f>
        <v>0.07</v>
      </c>
      <c r="D11" s="10">
        <v>44838</v>
      </c>
      <c r="E11" s="11">
        <f>IF(OR($D$5=0,D11=0),0,IF(ROUND((D11/$D$5*10000),0)=0,0,ROUND((D11/$D$5)*100,2)))</f>
        <v>0.08</v>
      </c>
      <c r="F11" s="53">
        <f t="shared" si="1"/>
        <v>1295</v>
      </c>
      <c r="G11" s="57">
        <f>IF(OR(D11=0,F11=0),0,IF(ROUND((F11/D11*10000),0)=0,0,ABS(ROUND((F11/D11)*100,2))))</f>
        <v>2.89</v>
      </c>
    </row>
    <row r="12" spans="1:7" ht="18.75" customHeight="1">
      <c r="A12" s="5" t="s">
        <v>33</v>
      </c>
      <c r="B12" s="6">
        <f>B5-B9</f>
        <v>68944350</v>
      </c>
      <c r="C12" s="7">
        <f>IF(OR($B$5=0,B12=0),0,IF(ROUND((B12/$B$5*10000),0)=0,0,ROUND((B12/$B$5)*100,2)))</f>
        <v>99.8</v>
      </c>
      <c r="D12" s="6">
        <f>D5-D9</f>
        <v>57449483</v>
      </c>
      <c r="E12" s="7">
        <f t="shared" si="0"/>
        <v>99.69</v>
      </c>
      <c r="F12" s="58">
        <f>IF(OR(AND(B12&lt;0,D12&gt;=0),AND(B12&gt;0,D12&lt;=0)),0,B12-D12)</f>
        <v>11494867</v>
      </c>
      <c r="G12" s="45">
        <f t="shared" si="2"/>
        <v>20.01</v>
      </c>
    </row>
    <row r="13" spans="1:7" ht="18.75" customHeight="1">
      <c r="A13" s="9"/>
      <c r="B13" s="10"/>
      <c r="C13" s="11"/>
      <c r="D13" s="10"/>
      <c r="E13" s="11"/>
      <c r="F13" s="53"/>
      <c r="G13" s="46"/>
    </row>
    <row r="14" spans="1:7" ht="18.75" customHeight="1">
      <c r="A14" s="9"/>
      <c r="B14" s="10"/>
      <c r="C14" s="11"/>
      <c r="D14" s="10"/>
      <c r="E14" s="11"/>
      <c r="F14" s="53"/>
      <c r="G14" s="46"/>
    </row>
    <row r="15" spans="1:7" ht="18.75" customHeight="1">
      <c r="A15" s="9"/>
      <c r="B15" s="10"/>
      <c r="C15" s="11"/>
      <c r="D15" s="10"/>
      <c r="E15" s="11"/>
      <c r="F15" s="53"/>
      <c r="G15" s="46"/>
    </row>
    <row r="16" spans="1:7" ht="18.75" customHeight="1">
      <c r="A16" s="9"/>
      <c r="B16" s="10"/>
      <c r="C16" s="11"/>
      <c r="D16" s="10"/>
      <c r="E16" s="11"/>
      <c r="F16" s="53"/>
      <c r="G16" s="46"/>
    </row>
    <row r="17" spans="1:7" ht="18.75" customHeight="1">
      <c r="A17" s="9"/>
      <c r="B17" s="10"/>
      <c r="C17" s="11"/>
      <c r="D17" s="10"/>
      <c r="E17" s="11"/>
      <c r="F17" s="53"/>
      <c r="G17" s="46"/>
    </row>
    <row r="18" spans="1:7" ht="72.75" customHeight="1">
      <c r="A18" s="9"/>
      <c r="B18" s="10"/>
      <c r="C18" s="11"/>
      <c r="D18" s="10"/>
      <c r="E18" s="11"/>
      <c r="F18" s="53"/>
      <c r="G18" s="46"/>
    </row>
    <row r="19" spans="1:7" ht="18.75" customHeight="1">
      <c r="A19" s="5"/>
      <c r="B19" s="6"/>
      <c r="C19" s="7"/>
      <c r="D19" s="6"/>
      <c r="E19" s="7"/>
      <c r="F19" s="24"/>
      <c r="G19" s="45"/>
    </row>
    <row r="20" spans="1:7" ht="18.75" customHeight="1">
      <c r="A20" s="5"/>
      <c r="B20" s="6"/>
      <c r="C20" s="7"/>
      <c r="D20" s="6"/>
      <c r="E20" s="7"/>
      <c r="F20" s="24"/>
      <c r="G20" s="45"/>
    </row>
    <row r="21" spans="1:7" ht="32.25" customHeight="1">
      <c r="A21" s="9"/>
      <c r="B21" s="10"/>
      <c r="C21" s="11"/>
      <c r="D21" s="10"/>
      <c r="E21" s="11"/>
      <c r="F21" s="53"/>
      <c r="G21" s="46"/>
    </row>
    <row r="22" spans="1:7" ht="18.75" customHeight="1">
      <c r="A22" s="9"/>
      <c r="B22" s="10"/>
      <c r="C22" s="11"/>
      <c r="D22" s="10"/>
      <c r="E22" s="11"/>
      <c r="F22" s="53"/>
      <c r="G22" s="46"/>
    </row>
    <row r="23" spans="1:7" ht="90" customHeight="1">
      <c r="A23" s="5"/>
      <c r="B23" s="6"/>
      <c r="C23" s="7"/>
      <c r="D23" s="6"/>
      <c r="E23" s="7"/>
      <c r="F23" s="24"/>
      <c r="G23" s="45"/>
    </row>
    <row r="24" spans="1:7" ht="127.5" customHeight="1">
      <c r="A24" s="5"/>
      <c r="B24" s="13"/>
      <c r="C24" s="7"/>
      <c r="D24" s="13"/>
      <c r="E24" s="7"/>
      <c r="F24" s="24"/>
      <c r="G24" s="45"/>
    </row>
    <row r="25" spans="1:7" ht="51" customHeight="1" thickBot="1">
      <c r="A25" s="14"/>
      <c r="B25" s="15"/>
      <c r="C25" s="16"/>
      <c r="D25" s="15"/>
      <c r="E25" s="16"/>
      <c r="F25" s="30"/>
      <c r="G25" s="47"/>
    </row>
    <row r="26" spans="1:7" ht="15.75">
      <c r="A26" s="18"/>
      <c r="B26" s="19"/>
      <c r="C26" s="19"/>
      <c r="D26" s="20"/>
      <c r="E26" s="20"/>
      <c r="F26" s="20"/>
      <c r="G26" s="20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111"/>
  <dimension ref="A1:H18"/>
  <sheetViews>
    <sheetView tabSelected="1" view="pageBreakPreview" zoomScale="75" zoomScaleSheetLayoutView="75" workbookViewId="0" topLeftCell="A7">
      <selection activeCell="I16" sqref="I16"/>
    </sheetView>
  </sheetViews>
  <sheetFormatPr defaultColWidth="9.00390625" defaultRowHeight="16.5"/>
  <cols>
    <col min="1" max="1" width="24.12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8" ht="26.25" customHeight="1">
      <c r="A1" s="63" t="s">
        <v>37</v>
      </c>
      <c r="B1" s="63"/>
      <c r="C1" s="63"/>
      <c r="D1" s="63"/>
      <c r="E1" s="63"/>
      <c r="F1" s="63"/>
      <c r="G1" s="63"/>
      <c r="H1" s="22"/>
    </row>
    <row r="2" spans="1:7" s="59" customFormat="1" ht="18.75" customHeight="1" thickBot="1">
      <c r="A2" s="62"/>
      <c r="B2" s="74" t="s">
        <v>46</v>
      </c>
      <c r="C2" s="75"/>
      <c r="D2" s="75"/>
      <c r="E2" s="75"/>
      <c r="F2" s="61"/>
      <c r="G2" s="1" t="s">
        <v>0</v>
      </c>
    </row>
    <row r="3" spans="1:7" ht="21" customHeight="1">
      <c r="A3" s="71" t="s">
        <v>13</v>
      </c>
      <c r="B3" s="68" t="s">
        <v>2</v>
      </c>
      <c r="C3" s="68"/>
      <c r="D3" s="68" t="s">
        <v>3</v>
      </c>
      <c r="E3" s="68"/>
      <c r="F3" s="68" t="s">
        <v>16</v>
      </c>
      <c r="G3" s="73"/>
    </row>
    <row r="4" spans="1:7" ht="21" customHeight="1">
      <c r="A4" s="72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4" t="s">
        <v>5</v>
      </c>
    </row>
    <row r="5" spans="1:7" ht="45" customHeight="1">
      <c r="A5" s="5" t="s">
        <v>6</v>
      </c>
      <c r="B5" s="23">
        <f>IF(SUM(B6:B7)=0,0,SUM(B6:B7))</f>
        <v>71751466</v>
      </c>
      <c r="C5" s="8">
        <f aca="true" t="shared" si="0" ref="C5:C10">IF(OR(B5=0,$B$5=0),0,IF(ROUND(B5/$B$5*10000,0)=0,0,ROUND(B5/$B$5*100,2)))</f>
        <v>100</v>
      </c>
      <c r="D5" s="24">
        <f>IF(SUM(D6:D7)=0,0,SUM(D6:D7))</f>
        <v>59827193</v>
      </c>
      <c r="E5" s="8">
        <f aca="true" t="shared" si="1" ref="E5:E10">IF(OR(D5=0,$D$5=0),0,IF(ROUND(D5/$D$5*10000,0)=0,0,ROUND(D5/$D$5*100,2)))</f>
        <v>100</v>
      </c>
      <c r="F5" s="24">
        <f>IF(SUM(F6:F7)=0,0,SUM(F6:F7))</f>
        <v>11924273</v>
      </c>
      <c r="G5" s="25">
        <f aca="true" t="shared" si="2" ref="G5:G10">IF(OR(D5=0,F5=0),0,IF(ROUND(F5/D5*10000,0)=0,0,ABS(ROUND(F5/D5*100,2))))</f>
        <v>19.93</v>
      </c>
    </row>
    <row r="6" spans="1:7" ht="30.75" customHeight="1">
      <c r="A6" s="9" t="s">
        <v>29</v>
      </c>
      <c r="B6" s="26">
        <v>68944350</v>
      </c>
      <c r="C6" s="12">
        <f t="shared" si="0"/>
        <v>96.09</v>
      </c>
      <c r="D6" s="26">
        <v>57449483</v>
      </c>
      <c r="E6" s="12">
        <f t="shared" si="1"/>
        <v>96.03</v>
      </c>
      <c r="F6" s="53">
        <f>IF((B6-D6)=0,0,(B6-D6))</f>
        <v>11494867</v>
      </c>
      <c r="G6" s="28">
        <f t="shared" si="2"/>
        <v>20.01</v>
      </c>
    </row>
    <row r="7" spans="1:7" ht="30.75" customHeight="1">
      <c r="A7" s="9" t="s">
        <v>43</v>
      </c>
      <c r="B7" s="26">
        <v>2807116</v>
      </c>
      <c r="C7" s="12">
        <f t="shared" si="0"/>
        <v>3.91</v>
      </c>
      <c r="D7" s="26">
        <v>2377710</v>
      </c>
      <c r="E7" s="12">
        <f t="shared" si="1"/>
        <v>3.97</v>
      </c>
      <c r="F7" s="53">
        <f>IF((B7-D7)=0,0,(B7-D7))</f>
        <v>429406</v>
      </c>
      <c r="G7" s="28">
        <f t="shared" si="2"/>
        <v>18.06</v>
      </c>
    </row>
    <row r="8" spans="1:7" ht="45" customHeight="1">
      <c r="A8" s="5" t="s">
        <v>7</v>
      </c>
      <c r="B8" s="23">
        <f>IF(SUM(B9:B9)=0,0,SUM(B9:B9))</f>
        <v>68457383</v>
      </c>
      <c r="C8" s="8">
        <f t="shared" si="0"/>
        <v>95.41</v>
      </c>
      <c r="D8" s="23">
        <f>IF(SUM(D9:D9)=0,0,SUM(D9:D9))</f>
        <v>56929100</v>
      </c>
      <c r="E8" s="8">
        <f t="shared" si="1"/>
        <v>95.16</v>
      </c>
      <c r="F8" s="24">
        <f>IF(SUM(F9:F9)=0,0,SUM(F9:F9))</f>
        <v>11528283</v>
      </c>
      <c r="G8" s="25">
        <f t="shared" si="2"/>
        <v>20.25</v>
      </c>
    </row>
    <row r="9" spans="1:7" ht="30.75" customHeight="1">
      <c r="A9" s="9" t="s">
        <v>30</v>
      </c>
      <c r="B9" s="26">
        <v>68457383</v>
      </c>
      <c r="C9" s="12">
        <f t="shared" si="0"/>
        <v>95.41</v>
      </c>
      <c r="D9" s="26">
        <v>56929100</v>
      </c>
      <c r="E9" s="12">
        <f t="shared" si="1"/>
        <v>95.16</v>
      </c>
      <c r="F9" s="53">
        <f>IF((B9-D9)=0,0,(B9-D9))</f>
        <v>11528283</v>
      </c>
      <c r="G9" s="28">
        <f t="shared" si="2"/>
        <v>20.25</v>
      </c>
    </row>
    <row r="10" spans="1:7" ht="30.75" customHeight="1">
      <c r="A10" s="5" t="s">
        <v>20</v>
      </c>
      <c r="B10" s="23">
        <f>IF((B5-B8)=0,0,(B5-B8))</f>
        <v>3294083</v>
      </c>
      <c r="C10" s="8">
        <f t="shared" si="0"/>
        <v>4.59</v>
      </c>
      <c r="D10" s="23">
        <f>IF((D5-D8)=0,0,(D5-D8))</f>
        <v>2898093</v>
      </c>
      <c r="E10" s="8">
        <f t="shared" si="1"/>
        <v>4.84</v>
      </c>
      <c r="F10" s="24">
        <f>IF((F5-F8)=0,0,(F5-F8))</f>
        <v>395990</v>
      </c>
      <c r="G10" s="25">
        <f t="shared" si="2"/>
        <v>13.66</v>
      </c>
    </row>
    <row r="11" spans="1:7" ht="30.75" customHeight="1">
      <c r="A11" s="5"/>
      <c r="B11" s="23"/>
      <c r="C11" s="8"/>
      <c r="D11" s="23"/>
      <c r="E11" s="8"/>
      <c r="F11" s="24"/>
      <c r="G11" s="25"/>
    </row>
    <row r="12" spans="1:7" ht="30.75" customHeight="1">
      <c r="A12" s="5"/>
      <c r="B12" s="23"/>
      <c r="C12" s="8"/>
      <c r="D12" s="23"/>
      <c r="E12" s="8"/>
      <c r="F12" s="24"/>
      <c r="G12" s="25"/>
    </row>
    <row r="13" spans="1:7" ht="30.75" customHeight="1">
      <c r="A13" s="54"/>
      <c r="B13" s="23"/>
      <c r="C13" s="8"/>
      <c r="D13" s="23"/>
      <c r="E13" s="12"/>
      <c r="F13" s="24"/>
      <c r="G13" s="25"/>
    </row>
    <row r="14" spans="1:7" ht="113.25" customHeight="1">
      <c r="A14" s="9"/>
      <c r="B14" s="26"/>
      <c r="C14" s="12"/>
      <c r="D14" s="27"/>
      <c r="E14" s="12"/>
      <c r="F14" s="53"/>
      <c r="G14" s="28"/>
    </row>
    <row r="15" spans="1:7" ht="96" customHeight="1">
      <c r="A15" s="9"/>
      <c r="B15" s="26"/>
      <c r="C15" s="12"/>
      <c r="D15" s="27"/>
      <c r="E15" s="12"/>
      <c r="F15" s="53"/>
      <c r="G15" s="28"/>
    </row>
    <row r="16" spans="1:7" ht="63.75" customHeight="1">
      <c r="A16" s="9"/>
      <c r="B16" s="26"/>
      <c r="C16" s="12"/>
      <c r="D16" s="27"/>
      <c r="E16" s="12"/>
      <c r="F16" s="53"/>
      <c r="G16" s="28"/>
    </row>
    <row r="17" spans="1:7" ht="52.5" customHeight="1">
      <c r="A17" s="9"/>
      <c r="B17" s="26"/>
      <c r="C17" s="12"/>
      <c r="D17" s="27"/>
      <c r="E17" s="12"/>
      <c r="F17" s="53"/>
      <c r="G17" s="28"/>
    </row>
    <row r="18" spans="1:7" ht="41.25" customHeight="1" thickBot="1">
      <c r="A18" s="48"/>
      <c r="B18" s="29"/>
      <c r="C18" s="17"/>
      <c r="D18" s="30"/>
      <c r="E18" s="17"/>
      <c r="F18" s="30"/>
      <c r="G18" s="31"/>
    </row>
  </sheetData>
  <sheetProtection/>
  <mergeCells count="6">
    <mergeCell ref="A1:G1"/>
    <mergeCell ref="A3:A4"/>
    <mergeCell ref="B3:C3"/>
    <mergeCell ref="D3:E3"/>
    <mergeCell ref="F3:G3"/>
    <mergeCell ref="B2:E2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2"/>
  <dimension ref="A1:H29"/>
  <sheetViews>
    <sheetView tabSelected="1" view="pageBreakPreview" zoomScale="75" zoomScaleSheetLayoutView="75" workbookViewId="0" topLeftCell="A7">
      <selection activeCell="I16" sqref="I16"/>
    </sheetView>
  </sheetViews>
  <sheetFormatPr defaultColWidth="9.00390625" defaultRowHeight="16.5"/>
  <cols>
    <col min="1" max="1" width="44.375" style="0" customWidth="1"/>
    <col min="2" max="2" width="25.00390625" style="0" customWidth="1"/>
    <col min="3" max="3" width="24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26.25" customHeight="1">
      <c r="A1" s="63" t="s">
        <v>38</v>
      </c>
      <c r="B1" s="63"/>
      <c r="C1" s="63"/>
      <c r="D1" s="21"/>
      <c r="E1" s="21"/>
      <c r="F1" s="21"/>
      <c r="G1" s="21"/>
      <c r="H1" s="22"/>
    </row>
    <row r="2" spans="1:6" s="59" customFormat="1" ht="18.75" customHeight="1" thickBot="1">
      <c r="A2" s="80" t="s">
        <v>47</v>
      </c>
      <c r="B2" s="81"/>
      <c r="C2" s="32" t="s">
        <v>0</v>
      </c>
      <c r="D2" s="60"/>
      <c r="E2" s="60"/>
      <c r="F2" s="61"/>
    </row>
    <row r="3" spans="1:3" ht="21" customHeight="1">
      <c r="A3" s="64" t="s">
        <v>13</v>
      </c>
      <c r="B3" s="76" t="s">
        <v>34</v>
      </c>
      <c r="C3" s="77"/>
    </row>
    <row r="4" spans="1:3" ht="21" customHeight="1">
      <c r="A4" s="65"/>
      <c r="B4" s="78"/>
      <c r="C4" s="79"/>
    </row>
    <row r="5" spans="1:7" ht="22.5" customHeight="1">
      <c r="A5" s="55" t="s">
        <v>8</v>
      </c>
      <c r="B5" s="33"/>
      <c r="C5" s="33"/>
      <c r="D5" s="59"/>
      <c r="E5" s="59"/>
      <c r="F5" s="59"/>
      <c r="G5" s="59"/>
    </row>
    <row r="6" spans="1:7" ht="21.75" customHeight="1">
      <c r="A6" s="34" t="s">
        <v>31</v>
      </c>
      <c r="B6" s="35">
        <v>68944350</v>
      </c>
      <c r="C6" s="36"/>
      <c r="D6" s="59"/>
      <c r="E6" s="59"/>
      <c r="F6" s="59"/>
      <c r="G6" s="59"/>
    </row>
    <row r="7" spans="1:7" ht="21.75" customHeight="1">
      <c r="A7" s="34" t="s">
        <v>9</v>
      </c>
      <c r="B7" s="35">
        <v>-752260</v>
      </c>
      <c r="C7" s="36"/>
      <c r="D7" s="59"/>
      <c r="E7" s="59"/>
      <c r="F7" s="59"/>
      <c r="G7" s="59"/>
    </row>
    <row r="8" spans="1:7" ht="22.5" customHeight="1">
      <c r="A8" s="37" t="s">
        <v>14</v>
      </c>
      <c r="B8" s="38"/>
      <c r="C8" s="38">
        <f>IF(SUM(B6:B7)=0,0,SUM(B6:B7))</f>
        <v>68192090</v>
      </c>
      <c r="D8" s="59"/>
      <c r="E8" s="59"/>
      <c r="F8" s="59"/>
      <c r="G8" s="59"/>
    </row>
    <row r="9" spans="1:7" ht="22.5" customHeight="1">
      <c r="A9" s="39" t="s">
        <v>21</v>
      </c>
      <c r="B9" s="36"/>
      <c r="C9" s="36"/>
      <c r="D9" s="59"/>
      <c r="E9" s="59"/>
      <c r="F9" s="59"/>
      <c r="G9" s="59"/>
    </row>
    <row r="10" spans="1:7" ht="22.5" customHeight="1">
      <c r="A10" s="34" t="s">
        <v>32</v>
      </c>
      <c r="B10" s="35">
        <v>-115682635</v>
      </c>
      <c r="C10" s="36"/>
      <c r="D10" s="59"/>
      <c r="E10" s="59"/>
      <c r="F10" s="59"/>
      <c r="G10" s="59"/>
    </row>
    <row r="11" spans="1:7" ht="21" customHeight="1">
      <c r="A11" s="34" t="s">
        <v>24</v>
      </c>
      <c r="B11" s="35">
        <v>-44420591</v>
      </c>
      <c r="C11" s="36"/>
      <c r="D11" s="59"/>
      <c r="E11" s="59"/>
      <c r="F11" s="59"/>
      <c r="G11" s="59"/>
    </row>
    <row r="12" spans="1:7" ht="21" customHeight="1" hidden="1">
      <c r="A12" s="34" t="s">
        <v>42</v>
      </c>
      <c r="B12" s="35">
        <v>0</v>
      </c>
      <c r="C12" s="36"/>
      <c r="D12" s="59"/>
      <c r="E12" s="59"/>
      <c r="F12" s="59"/>
      <c r="G12" s="59"/>
    </row>
    <row r="13" spans="1:7" ht="23.25" customHeight="1">
      <c r="A13" s="34" t="s">
        <v>44</v>
      </c>
      <c r="B13" s="35">
        <v>-4300</v>
      </c>
      <c r="C13" s="42"/>
      <c r="D13" s="59"/>
      <c r="E13" s="59"/>
      <c r="F13" s="59"/>
      <c r="G13" s="59"/>
    </row>
    <row r="14" spans="1:7" ht="21" customHeight="1">
      <c r="A14" s="37" t="s">
        <v>22</v>
      </c>
      <c r="B14" s="35"/>
      <c r="C14" s="38">
        <f>+B10+B11+B12+B13</f>
        <v>-160107526</v>
      </c>
      <c r="D14" s="59"/>
      <c r="E14" s="59"/>
      <c r="F14" s="59"/>
      <c r="G14" s="59"/>
    </row>
    <row r="15" spans="1:7" ht="21" customHeight="1">
      <c r="A15" s="39" t="s">
        <v>23</v>
      </c>
      <c r="B15" s="35"/>
      <c r="C15" s="38"/>
      <c r="D15" s="59"/>
      <c r="E15" s="59"/>
      <c r="F15" s="59"/>
      <c r="G15" s="59"/>
    </row>
    <row r="16" spans="1:7" ht="21" customHeight="1">
      <c r="A16" s="34" t="s">
        <v>27</v>
      </c>
      <c r="B16" s="35">
        <v>162583555</v>
      </c>
      <c r="C16" s="38"/>
      <c r="D16" s="59"/>
      <c r="E16" s="59"/>
      <c r="F16" s="59"/>
      <c r="G16" s="59"/>
    </row>
    <row r="17" spans="1:7" ht="21" customHeight="1">
      <c r="A17" s="34" t="s">
        <v>28</v>
      </c>
      <c r="B17" s="35">
        <v>-12919509</v>
      </c>
      <c r="C17" s="38"/>
      <c r="D17" s="59"/>
      <c r="E17" s="59"/>
      <c r="F17" s="59"/>
      <c r="G17" s="59"/>
    </row>
    <row r="18" spans="1:7" ht="21" customHeight="1">
      <c r="A18" s="37" t="s">
        <v>15</v>
      </c>
      <c r="B18" s="35"/>
      <c r="C18" s="38">
        <f>IF(SUM(B16:B17)=0,0,SUM(B16:B17))</f>
        <v>149664046</v>
      </c>
      <c r="D18" s="59"/>
      <c r="E18" s="59"/>
      <c r="F18" s="59"/>
      <c r="G18" s="59"/>
    </row>
    <row r="19" spans="1:3" ht="21" customHeight="1">
      <c r="A19" s="39" t="s">
        <v>10</v>
      </c>
      <c r="B19" s="35"/>
      <c r="C19" s="38">
        <f>IF(SUM(C8,C14,C18)=0,0,SUM(C8,C14,C18))</f>
        <v>57748610</v>
      </c>
    </row>
    <row r="20" spans="1:3" ht="21" customHeight="1">
      <c r="A20" s="39" t="s">
        <v>11</v>
      </c>
      <c r="B20" s="35"/>
      <c r="C20" s="41">
        <v>191410707</v>
      </c>
    </row>
    <row r="21" spans="1:3" ht="21" customHeight="1">
      <c r="A21" s="39" t="s">
        <v>12</v>
      </c>
      <c r="B21" s="35"/>
      <c r="C21" s="42">
        <f>C19+C20</f>
        <v>249159317</v>
      </c>
    </row>
    <row r="22" spans="1:3" ht="30" customHeight="1">
      <c r="A22" s="34"/>
      <c r="B22" s="35"/>
      <c r="C22" s="36"/>
    </row>
    <row r="23" spans="1:3" ht="30" customHeight="1">
      <c r="A23" s="34"/>
      <c r="B23" s="35"/>
      <c r="C23" s="36"/>
    </row>
    <row r="24" spans="1:3" ht="30" customHeight="1">
      <c r="A24" s="34"/>
      <c r="B24" s="35"/>
      <c r="C24" s="36"/>
    </row>
    <row r="25" spans="1:3" ht="24.75" customHeight="1">
      <c r="A25" s="34"/>
      <c r="B25" s="35"/>
      <c r="C25" s="36"/>
    </row>
    <row r="26" spans="1:3" ht="28.5" customHeight="1">
      <c r="A26" s="34"/>
      <c r="B26" s="35"/>
      <c r="C26" s="36"/>
    </row>
    <row r="27" spans="1:3" ht="30.75" customHeight="1">
      <c r="A27" s="37"/>
      <c r="B27" s="38"/>
      <c r="C27" s="38"/>
    </row>
    <row r="28" spans="1:3" ht="61.5" customHeight="1">
      <c r="A28" s="40"/>
      <c r="B28" s="38"/>
      <c r="C28" s="41"/>
    </row>
    <row r="29" spans="1:3" ht="91.5" customHeight="1" thickBot="1">
      <c r="A29" s="43"/>
      <c r="B29" s="52"/>
      <c r="C29" s="52"/>
    </row>
  </sheetData>
  <sheetProtection/>
  <mergeCells count="4">
    <mergeCell ref="A1:C1"/>
    <mergeCell ref="A3:A4"/>
    <mergeCell ref="B3:C4"/>
    <mergeCell ref="A2:B2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2015-08-19T10:59:57Z</cp:lastPrinted>
  <dcterms:created xsi:type="dcterms:W3CDTF">2001-07-11T06:52:26Z</dcterms:created>
  <dcterms:modified xsi:type="dcterms:W3CDTF">2015-08-19T10:59:58Z</dcterms:modified>
  <cp:category>I13</cp:category>
  <cp:version/>
  <cp:contentType/>
  <cp:contentStatus/>
</cp:coreProperties>
</file>